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implifico\Documents\EID\EID - MO FINANCIAL REPORTS\"/>
    </mc:Choice>
  </mc:AlternateContent>
  <xr:revisionPtr revIDLastSave="0" documentId="8_{66BBCC54-DD41-4EF2-90A4-0F0A64E06D7A}" xr6:coauthVersionLast="47" xr6:coauthVersionMax="47" xr10:uidLastSave="{00000000-0000-0000-0000-000000000000}"/>
  <bookViews>
    <workbookView xWindow="-98" yWindow="-98" windowWidth="21871" windowHeight="13695" xr2:uid="{00000000-000D-0000-FFFF-FFFF00000000}"/>
  </bookViews>
  <sheets>
    <sheet name="MO Financial Report" sheetId="1" r:id="rId1"/>
  </sheets>
  <definedNames>
    <definedName name="_xlnm.Print_Area" localSheetId="0">'MO Financial Report'!$A$1:$F$75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1" l="1"/>
  <c r="D69" i="1"/>
  <c r="E69" i="1" s="1"/>
  <c r="D72" i="1"/>
  <c r="D12" i="1" l="1"/>
  <c r="D22" i="1" l="1"/>
  <c r="E22" i="1" l="1"/>
  <c r="D34" i="1" l="1"/>
  <c r="D70" i="1" l="1"/>
  <c r="B22" i="1" l="1"/>
  <c r="B10" i="1"/>
  <c r="D44" i="1" l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8" i="1"/>
  <c r="E68" i="1" s="1"/>
  <c r="E70" i="1"/>
  <c r="D71" i="1"/>
  <c r="E71" i="1" s="1"/>
  <c r="E72" i="1"/>
  <c r="D31" i="1"/>
  <c r="E31" i="1" s="1"/>
  <c r="D32" i="1"/>
  <c r="E32" i="1" s="1"/>
  <c r="E34" i="1"/>
  <c r="D35" i="1"/>
  <c r="E35" i="1" s="1"/>
  <c r="D36" i="1"/>
  <c r="E36" i="1" s="1"/>
  <c r="D37" i="1"/>
  <c r="E37" i="1" s="1"/>
  <c r="D38" i="1"/>
  <c r="E38" i="1" s="1"/>
  <c r="D39" i="1"/>
  <c r="E39" i="1" s="1"/>
  <c r="D30" i="1"/>
  <c r="E30" i="1" s="1"/>
  <c r="B62" i="1"/>
  <c r="B41" i="1"/>
  <c r="C62" i="1"/>
  <c r="C41" i="1"/>
  <c r="B64" i="1" l="1"/>
  <c r="B74" i="1" s="1"/>
  <c r="D41" i="1"/>
  <c r="E41" i="1" s="1"/>
  <c r="D62" i="1"/>
  <c r="E62" i="1" s="1"/>
  <c r="C64" i="1"/>
  <c r="C74" i="1" s="1"/>
  <c r="D74" i="1" l="1"/>
  <c r="D64" i="1"/>
</calcChain>
</file>

<file path=xl/sharedStrings.xml><?xml version="1.0" encoding="utf-8"?>
<sst xmlns="http://schemas.openxmlformats.org/spreadsheetml/2006/main" count="76" uniqueCount="74">
  <si>
    <t xml:space="preserve"> </t>
  </si>
  <si>
    <t>Description</t>
  </si>
  <si>
    <t xml:space="preserve">  Operating Revenues:</t>
  </si>
  <si>
    <t>Tax Collections</t>
  </si>
  <si>
    <t>Fee Income:</t>
  </si>
  <si>
    <t xml:space="preserve">  Water Right Fees</t>
  </si>
  <si>
    <t xml:space="preserve">  Base and Stand-by Fees</t>
  </si>
  <si>
    <t>Depreciation - non cash item</t>
  </si>
  <si>
    <t>Insurance</t>
  </si>
  <si>
    <t>Newsletters &amp; Communications</t>
  </si>
  <si>
    <t>Secretarial Fees</t>
  </si>
  <si>
    <t>Trustee Fees &amp; per diem</t>
  </si>
  <si>
    <t xml:space="preserve">  Revenues over (under) expenses</t>
  </si>
  <si>
    <t xml:space="preserve">  Conversion to Cash Flow Budget:</t>
  </si>
  <si>
    <t>Add Depreciation - Non Cash Item</t>
  </si>
  <si>
    <t>Deduct Bond Principal Payment</t>
  </si>
  <si>
    <t xml:space="preserve">    Net Increase (Decrease)</t>
  </si>
  <si>
    <t>Water Use Surcharge Fees</t>
  </si>
  <si>
    <t>Licenses and Dues</t>
  </si>
  <si>
    <t xml:space="preserve">  Other Fees - (Late Fees/ Transfer Fees etc...)</t>
  </si>
  <si>
    <t>Emigration Improvement District</t>
  </si>
  <si>
    <t xml:space="preserve"> Budget</t>
  </si>
  <si>
    <t xml:space="preserve">Actual </t>
  </si>
  <si>
    <t>Year to Date</t>
  </si>
  <si>
    <t>Variance</t>
  </si>
  <si>
    <t>Over / (Under)</t>
  </si>
  <si>
    <t xml:space="preserve">% of Budget </t>
  </si>
  <si>
    <t>Used</t>
  </si>
  <si>
    <t xml:space="preserve">  Revenues from Operations Total:</t>
  </si>
  <si>
    <t>Operating Expenses:</t>
  </si>
  <si>
    <t>Operating  Expenditures Total:</t>
  </si>
  <si>
    <t>Bank Accounts - Balances</t>
  </si>
  <si>
    <t>Zion's Checking Acct 406157</t>
  </si>
  <si>
    <t>Utah Public Treasury Fund 1061</t>
  </si>
  <si>
    <t>Utah Public Treasury Fund 2200</t>
  </si>
  <si>
    <t>Total:</t>
  </si>
  <si>
    <t>Water Receivables</t>
  </si>
  <si>
    <t>Acct Rec Other</t>
  </si>
  <si>
    <t>Financed Impact Fee Notes Balance</t>
  </si>
  <si>
    <t>Certified Delinquent Balance</t>
  </si>
  <si>
    <t>State Loan Balances</t>
  </si>
  <si>
    <t>Payment Due Date:</t>
  </si>
  <si>
    <t>Info: Eric Hawkes (p) 801.243.5741</t>
  </si>
  <si>
    <t>Telephone &amp; Internet</t>
  </si>
  <si>
    <t>Principle Payment</t>
  </si>
  <si>
    <t>3.  Div of Water Resources (0% Int)</t>
  </si>
  <si>
    <t>1.  Div. of Drinking Water (2% Int)</t>
  </si>
  <si>
    <t>2.  Div. of Water Resources (1% Int)</t>
  </si>
  <si>
    <t xml:space="preserve">  Impact Fees (New Connections)</t>
  </si>
  <si>
    <t>5025 Emigration Canyon Rd</t>
  </si>
  <si>
    <t>Salt Lake City, UT 84108</t>
  </si>
  <si>
    <r>
      <t>email:</t>
    </r>
    <r>
      <rPr>
        <u/>
        <sz val="12"/>
        <rFont val="Arial"/>
        <family val="2"/>
      </rPr>
      <t xml:space="preserve"> eric@ecid.org</t>
    </r>
  </si>
  <si>
    <t>Certified DQNT</t>
  </si>
  <si>
    <t>Adjustment</t>
  </si>
  <si>
    <t xml:space="preserve">Interest Income </t>
  </si>
  <si>
    <t xml:space="preserve">Utilities </t>
  </si>
  <si>
    <t xml:space="preserve">Hydrological - Engineering &amp; Consulting </t>
  </si>
  <si>
    <t xml:space="preserve">  Meter Hook-up Fees </t>
  </si>
  <si>
    <t xml:space="preserve">Accounting and Audit </t>
  </si>
  <si>
    <t xml:space="preserve">                     .</t>
  </si>
  <si>
    <t>EST Interest Expense</t>
  </si>
  <si>
    <t xml:space="preserve">Maintenance and Repairs </t>
  </si>
  <si>
    <t xml:space="preserve">Legal Fees </t>
  </si>
  <si>
    <t>Add Impact Fee Note Receipts</t>
  </si>
  <si>
    <t>Capital Improvements or Additions</t>
  </si>
  <si>
    <t>Transfer of reserves</t>
  </si>
  <si>
    <t xml:space="preserve">Interest </t>
  </si>
  <si>
    <t xml:space="preserve">Management </t>
  </si>
  <si>
    <t xml:space="preserve">Office &amp; Operation </t>
  </si>
  <si>
    <t xml:space="preserve">Postage &amp; Mailing </t>
  </si>
  <si>
    <t xml:space="preserve">Water Usage </t>
  </si>
  <si>
    <t>FY2023</t>
  </si>
  <si>
    <t>Election</t>
  </si>
  <si>
    <t>FY2023-DECEMBER-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</si>
</sst>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4" fontId="2" fillId="0" borderId="0" xfId="1" applyFont="1" applyAlignment="1"/>
    <xf numFmtId="44" fontId="4" fillId="0" borderId="0" xfId="1" applyFont="1" applyAlignment="1"/>
    <xf numFmtId="44" fontId="3" fillId="0" borderId="0" xfId="1" applyFont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4" fontId="8" fillId="0" borderId="5" xfId="0" applyNumberFormat="1" applyFont="1" applyBorder="1"/>
    <xf numFmtId="0" fontId="8" fillId="0" borderId="5" xfId="0" applyFont="1" applyBorder="1"/>
    <xf numFmtId="0" fontId="2" fillId="0" borderId="4" xfId="0" applyFont="1" applyBorder="1"/>
    <xf numFmtId="0" fontId="6" fillId="0" borderId="4" xfId="0" applyFont="1" applyBorder="1"/>
    <xf numFmtId="4" fontId="2" fillId="0" borderId="4" xfId="0" applyNumberFormat="1" applyFont="1" applyBorder="1"/>
    <xf numFmtId="0" fontId="8" fillId="0" borderId="0" xfId="0" applyFont="1"/>
    <xf numFmtId="0" fontId="8" fillId="0" borderId="4" xfId="0" applyFont="1" applyBorder="1"/>
    <xf numFmtId="0" fontId="8" fillId="0" borderId="0" xfId="0" applyFont="1" applyAlignment="1">
      <alignment horizontal="center"/>
    </xf>
    <xf numFmtId="164" fontId="2" fillId="0" borderId="0" xfId="2" applyNumberFormat="1" applyFont="1" applyAlignment="1"/>
    <xf numFmtId="164" fontId="2" fillId="0" borderId="1" xfId="2" applyNumberFormat="1" applyFont="1" applyBorder="1" applyAlignment="1"/>
    <xf numFmtId="164" fontId="2" fillId="0" borderId="3" xfId="2" applyNumberFormat="1" applyFont="1" applyBorder="1" applyAlignment="1"/>
    <xf numFmtId="14" fontId="7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44" fontId="8" fillId="0" borderId="0" xfId="1" applyFont="1" applyAlignment="1"/>
    <xf numFmtId="0" fontId="4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 wrapText="1"/>
    </xf>
    <xf numFmtId="44" fontId="4" fillId="0" borderId="4" xfId="1" applyFont="1" applyBorder="1" applyAlignment="1"/>
    <xf numFmtId="0" fontId="0" fillId="0" borderId="0" xfId="0" applyAlignment="1">
      <alignment wrapText="1"/>
    </xf>
    <xf numFmtId="44" fontId="8" fillId="0" borderId="0" xfId="0" applyNumberFormat="1" applyFont="1"/>
    <xf numFmtId="165" fontId="8" fillId="0" borderId="0" xfId="0" applyNumberFormat="1" applyFont="1"/>
    <xf numFmtId="44" fontId="2" fillId="0" borderId="0" xfId="1" applyFont="1" applyAlignment="1">
      <alignment horizontal="center"/>
    </xf>
    <xf numFmtId="0" fontId="4" fillId="0" borderId="5" xfId="0" applyFont="1" applyBorder="1"/>
    <xf numFmtId="164" fontId="4" fillId="0" borderId="0" xfId="2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44" fontId="0" fillId="0" borderId="0" xfId="0" applyNumberFormat="1"/>
    <xf numFmtId="0" fontId="1" fillId="2" borderId="0" xfId="0" applyFont="1" applyFill="1"/>
    <xf numFmtId="165" fontId="4" fillId="2" borderId="0" xfId="1" applyNumberFormat="1" applyFont="1" applyFill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165" fontId="8" fillId="0" borderId="0" xfId="1" applyNumberFormat="1" applyFont="1" applyAlignment="1"/>
    <xf numFmtId="165" fontId="8" fillId="2" borderId="0" xfId="1" applyNumberFormat="1" applyFont="1" applyFill="1" applyAlignment="1"/>
    <xf numFmtId="165" fontId="4" fillId="0" borderId="0" xfId="1" applyNumberFormat="1" applyFont="1" applyAlignment="1"/>
    <xf numFmtId="165" fontId="4" fillId="0" borderId="3" xfId="1" applyNumberFormat="1" applyFont="1" applyBorder="1" applyAlignment="1"/>
    <xf numFmtId="165" fontId="2" fillId="2" borderId="0" xfId="1" applyNumberFormat="1" applyFont="1" applyFill="1" applyAlignment="1">
      <alignment horizontal="center"/>
    </xf>
    <xf numFmtId="165" fontId="2" fillId="0" borderId="0" xfId="1" applyNumberFormat="1" applyFont="1" applyAlignment="1"/>
    <xf numFmtId="165" fontId="2" fillId="0" borderId="3" xfId="1" applyNumberFormat="1" applyFont="1" applyBorder="1" applyAlignment="1"/>
    <xf numFmtId="165" fontId="2" fillId="0" borderId="0" xfId="0" applyNumberFormat="1" applyFont="1"/>
    <xf numFmtId="165" fontId="2" fillId="2" borderId="0" xfId="1" applyNumberFormat="1" applyFont="1" applyFill="1" applyAlignment="1"/>
    <xf numFmtId="165" fontId="6" fillId="2" borderId="0" xfId="1" applyNumberFormat="1" applyFont="1" applyFill="1" applyAlignment="1"/>
    <xf numFmtId="165" fontId="6" fillId="0" borderId="2" xfId="1" applyNumberFormat="1" applyFont="1" applyBorder="1" applyAlignment="1"/>
    <xf numFmtId="165" fontId="7" fillId="0" borderId="0" xfId="1" applyNumberFormat="1" applyFont="1" applyAlignment="1"/>
    <xf numFmtId="165" fontId="6" fillId="0" borderId="0" xfId="1" applyNumberFormat="1" applyFont="1" applyAlignment="1"/>
    <xf numFmtId="165" fontId="4" fillId="0" borderId="0" xfId="1" applyNumberFormat="1" applyFont="1" applyFill="1" applyAlignment="1"/>
    <xf numFmtId="165" fontId="6" fillId="2" borderId="2" xfId="1" applyNumberFormat="1" applyFont="1" applyFill="1" applyBorder="1" applyAlignment="1"/>
    <xf numFmtId="165" fontId="6" fillId="0" borderId="3" xfId="1" quotePrefix="1" applyNumberFormat="1" applyFont="1" applyBorder="1" applyAlignment="1"/>
    <xf numFmtId="165" fontId="4" fillId="0" borderId="2" xfId="1" applyNumberFormat="1" applyFont="1" applyBorder="1" applyAlignment="1"/>
    <xf numFmtId="165" fontId="4" fillId="0" borderId="1" xfId="1" applyNumberFormat="1" applyFont="1" applyBorder="1" applyAlignment="1"/>
    <xf numFmtId="0" fontId="4" fillId="2" borderId="0" xfId="0" applyFont="1" applyFill="1"/>
    <xf numFmtId="165" fontId="1" fillId="2" borderId="0" xfId="1" applyNumberFormat="1" applyFont="1" applyFill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200027</xdr:colOff>
      <xdr:row>0</xdr:row>
      <xdr:rowOff>104775</xdr:rowOff>
    </xdr:from>
    <xdr:to>
      <xdr:col>1</xdr:col>
      <xdr:colOff>1162051</xdr:colOff>
      <xdr:row>5</xdr:row>
      <xdr:rowOff>95573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5A8AFE-055C-94C1-7952-4F8151A6D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2" y="104775"/>
          <a:ext cx="962024" cy="943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6"/>
  <sheetViews>
    <sheetView tabSelected="1" showOutlineSymbols="0" topLeftCell="A38" zoomScaleNormal="100" workbookViewId="0">
      <selection activeCell="A78" sqref="A78"/>
    </sheetView>
  </sheetViews>
  <sheetFormatPr defaultRowHeight="15" x14ac:dyDescent="0.4"/>
  <cols>
    <col min="1" max="1" width="48.77734375" style="5" customWidth="1"/>
    <col min="2" max="2" width="16.109375" style="1" customWidth="1"/>
    <col min="3" max="3" width="13.77734375" style="1" customWidth="1"/>
    <col min="4" max="4" width="15.44140625" style="1" customWidth="1"/>
    <col min="5" max="5" width="18" style="1" customWidth="1"/>
    <col min="6" max="6" width="11.33203125" style="1" customWidth="1"/>
    <col min="7" max="7" width="14.77734375" style="1" customWidth="1"/>
    <col min="8" max="11" width="11.77734375" style="1" customWidth="1"/>
    <col min="12" max="13" width="10.77734375" style="1" customWidth="1"/>
    <col min="14" max="257" width="8.77734375" style="1"/>
  </cols>
  <sheetData>
    <row r="1" spans="1:13" x14ac:dyDescent="0.4">
      <c r="A1" s="5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4">
      <c r="A2" s="43" t="s">
        <v>73</v>
      </c>
      <c r="B2" s="2"/>
      <c r="C2" s="2"/>
      <c r="D2" s="2"/>
      <c r="E2" s="2"/>
      <c r="F2" s="2"/>
      <c r="H2" s="2"/>
      <c r="I2" s="2"/>
      <c r="J2" s="2"/>
      <c r="K2" s="2"/>
      <c r="L2" s="2"/>
      <c r="M2" s="2"/>
    </row>
    <row r="3" spans="1:13" x14ac:dyDescent="0.4">
      <c r="A3" s="12" t="s">
        <v>49</v>
      </c>
      <c r="B3" s="2"/>
      <c r="C3" s="5" t="s">
        <v>42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4">
      <c r="A4" s="12" t="s">
        <v>50</v>
      </c>
      <c r="B4" s="2"/>
      <c r="C4" s="5" t="s">
        <v>51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4">
      <c r="A5" s="12"/>
      <c r="B5" s="2"/>
      <c r="C5" s="5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4" thickBot="1" x14ac:dyDescent="0.45">
      <c r="A6" s="30" t="s">
        <v>31</v>
      </c>
      <c r="B6" s="31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4">
      <c r="A7" s="29" t="s">
        <v>32</v>
      </c>
      <c r="B7" s="47">
        <v>32718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4">
      <c r="A8" s="29" t="s">
        <v>33</v>
      </c>
      <c r="B8" s="47">
        <v>105610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.4" thickBot="1" x14ac:dyDescent="0.45">
      <c r="A9" s="29" t="s">
        <v>34</v>
      </c>
      <c r="B9" s="48">
        <v>14461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.4" thickTop="1" x14ac:dyDescent="0.4">
      <c r="A10" s="28" t="s">
        <v>35</v>
      </c>
      <c r="B10" s="49">
        <f>SUM(B7:B9)</f>
        <v>152789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4">
      <c r="A11" s="28"/>
      <c r="B11" s="49"/>
      <c r="C11" t="s">
        <v>52</v>
      </c>
      <c r="D11" s="21" t="s">
        <v>53</v>
      </c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4">
      <c r="A12" s="28" t="s">
        <v>36</v>
      </c>
      <c r="B12" s="50">
        <v>65948</v>
      </c>
      <c r="C12" s="53">
        <v>16970</v>
      </c>
      <c r="D12" s="49">
        <f>SUM(B12-C12)</f>
        <v>48978</v>
      </c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4">
      <c r="A13" s="28" t="s">
        <v>37</v>
      </c>
      <c r="B13" s="50"/>
      <c r="C13" s="3"/>
      <c r="D13" s="3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4">
      <c r="A14" s="28"/>
      <c r="B14" s="49"/>
      <c r="C14" s="3"/>
      <c r="D14" s="21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4">
      <c r="A15" s="28" t="s">
        <v>38</v>
      </c>
      <c r="B15" s="50">
        <v>152846</v>
      </c>
      <c r="C15" s="3"/>
      <c r="D15" s="21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4">
      <c r="A16" s="28" t="s">
        <v>39</v>
      </c>
      <c r="B16" s="50">
        <v>16970</v>
      </c>
      <c r="C16" s="40"/>
      <c r="D16" s="38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4">
      <c r="A17" s="28"/>
      <c r="B17" s="4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0" x14ac:dyDescent="0.4">
      <c r="A18" s="28" t="s">
        <v>40</v>
      </c>
      <c r="B18" s="49"/>
      <c r="C18" s="33" t="s">
        <v>41</v>
      </c>
      <c r="D18" s="5" t="s">
        <v>44</v>
      </c>
      <c r="E18" s="44" t="s">
        <v>60</v>
      </c>
      <c r="F18" s="37"/>
      <c r="G18" s="37"/>
      <c r="H18" s="2"/>
      <c r="I18" s="2"/>
      <c r="J18" s="2"/>
      <c r="K18" s="2"/>
      <c r="L18" s="2"/>
      <c r="M18" s="2"/>
    </row>
    <row r="19" spans="1:13" x14ac:dyDescent="0.4">
      <c r="A19" s="29" t="s">
        <v>46</v>
      </c>
      <c r="B19" s="51">
        <v>0</v>
      </c>
      <c r="C19" s="34"/>
      <c r="D19" s="54">
        <v>84000</v>
      </c>
      <c r="E19" s="57">
        <v>1688</v>
      </c>
      <c r="F19" s="38"/>
      <c r="G19" s="39"/>
      <c r="H19" s="2"/>
      <c r="I19" s="2"/>
      <c r="J19" s="2"/>
      <c r="K19" s="2"/>
      <c r="L19" s="2"/>
      <c r="M19" s="2"/>
    </row>
    <row r="20" spans="1:13" x14ac:dyDescent="0.4">
      <c r="A20" s="29" t="s">
        <v>47</v>
      </c>
      <c r="B20" s="51">
        <v>1697000</v>
      </c>
      <c r="C20" s="34">
        <v>45473</v>
      </c>
      <c r="D20" s="54">
        <v>98000</v>
      </c>
      <c r="E20" s="57">
        <v>17950</v>
      </c>
      <c r="F20" s="38"/>
      <c r="G20" s="38"/>
      <c r="H20" s="2"/>
      <c r="I20" s="2"/>
      <c r="J20" s="2"/>
      <c r="K20" s="2"/>
      <c r="L20" s="2"/>
      <c r="M20" s="2"/>
    </row>
    <row r="21" spans="1:13" ht="15.4" thickBot="1" x14ac:dyDescent="0.45">
      <c r="A21" s="29" t="s">
        <v>45</v>
      </c>
      <c r="B21" s="52">
        <v>1000000</v>
      </c>
      <c r="C21" s="34">
        <v>45536</v>
      </c>
      <c r="D21" s="55">
        <v>60000</v>
      </c>
      <c r="E21" s="55">
        <v>0</v>
      </c>
      <c r="F21" s="38"/>
      <c r="G21" s="45"/>
      <c r="H21" s="2"/>
      <c r="I21" s="2"/>
      <c r="J21" s="2"/>
      <c r="K21" s="2"/>
      <c r="L21" s="2"/>
      <c r="M21" s="2"/>
    </row>
    <row r="22" spans="1:13" ht="15.4" thickTop="1" x14ac:dyDescent="0.4">
      <c r="A22" s="28" t="s">
        <v>35</v>
      </c>
      <c r="B22" s="49">
        <f>SUM(B19:B21)</f>
        <v>2697000</v>
      </c>
      <c r="C22" s="2"/>
      <c r="D22" s="56">
        <f>SUM(D19:D21)</f>
        <v>242000</v>
      </c>
      <c r="E22" s="54">
        <f>SUM(E19:E21)</f>
        <v>19638</v>
      </c>
      <c r="F22" s="38"/>
      <c r="G22" s="39"/>
      <c r="H22" s="2"/>
      <c r="I22" s="2"/>
      <c r="J22" s="2"/>
      <c r="K22" s="2"/>
      <c r="L22" s="2"/>
      <c r="M22" s="2"/>
    </row>
    <row r="23" spans="1:13" x14ac:dyDescent="0.4">
      <c r="A23" s="29"/>
      <c r="B23" s="7"/>
      <c r="C23" s="2"/>
      <c r="D23" s="56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4">
      <c r="A24" s="35"/>
      <c r="B24" s="36"/>
      <c r="C24" s="18"/>
      <c r="D24" s="18"/>
      <c r="E24" s="18"/>
      <c r="F24" s="2"/>
      <c r="G24" s="2"/>
      <c r="H24" s="2"/>
      <c r="I24" s="2"/>
      <c r="J24" s="2"/>
      <c r="K24" s="2"/>
      <c r="L24" s="2"/>
      <c r="M24" s="2"/>
    </row>
    <row r="25" spans="1:13" x14ac:dyDescent="0.4">
      <c r="B25" s="2"/>
      <c r="C25" s="4"/>
      <c r="D25" s="3"/>
      <c r="E25" s="2"/>
      <c r="F25" s="9"/>
      <c r="G25" s="2"/>
      <c r="H25" s="2"/>
      <c r="I25" s="2"/>
      <c r="J25" s="2"/>
      <c r="K25" s="2"/>
      <c r="L25" s="2"/>
      <c r="M25" s="2"/>
    </row>
    <row r="26" spans="1:13" x14ac:dyDescent="0.4">
      <c r="B26" s="14" t="s">
        <v>22</v>
      </c>
      <c r="C26" s="14" t="s">
        <v>21</v>
      </c>
      <c r="D26" s="4" t="s">
        <v>24</v>
      </c>
      <c r="E26" s="13" t="s">
        <v>26</v>
      </c>
      <c r="F26" s="10"/>
      <c r="G26" s="2"/>
      <c r="H26" s="2"/>
      <c r="I26" s="2"/>
      <c r="J26" s="2"/>
      <c r="K26" s="2"/>
      <c r="L26" s="2"/>
      <c r="M26" s="2"/>
    </row>
    <row r="27" spans="1:13" x14ac:dyDescent="0.4">
      <c r="A27" s="5" t="s">
        <v>1</v>
      </c>
      <c r="B27" s="14" t="s">
        <v>23</v>
      </c>
      <c r="C27" s="14" t="s">
        <v>71</v>
      </c>
      <c r="D27" s="4" t="s">
        <v>25</v>
      </c>
      <c r="E27" s="13" t="s">
        <v>27</v>
      </c>
      <c r="F27" s="10"/>
      <c r="G27" s="2"/>
      <c r="H27" s="2"/>
      <c r="I27" s="2"/>
      <c r="J27" s="2"/>
      <c r="K27" s="2"/>
      <c r="L27" s="2"/>
      <c r="M27" s="2"/>
    </row>
    <row r="28" spans="1:13" x14ac:dyDescent="0.4">
      <c r="A28" s="41"/>
      <c r="B28" s="27"/>
      <c r="C28" s="15"/>
      <c r="D28" s="16"/>
      <c r="E28" s="17"/>
      <c r="F28" s="11"/>
      <c r="G28" s="2"/>
      <c r="H28" s="2"/>
      <c r="I28" s="2"/>
      <c r="J28" s="2"/>
      <c r="K28" s="2"/>
      <c r="L28" s="2"/>
      <c r="M28" s="2"/>
    </row>
    <row r="29" spans="1:13" x14ac:dyDescent="0.4">
      <c r="A29" s="22" t="s">
        <v>2</v>
      </c>
      <c r="B29" s="19"/>
      <c r="C29" s="19"/>
      <c r="D29" s="20"/>
      <c r="E29" s="18"/>
      <c r="F29" s="8"/>
      <c r="G29" s="2"/>
      <c r="H29" s="2"/>
      <c r="I29" s="2"/>
      <c r="J29" s="2"/>
      <c r="K29" s="2"/>
      <c r="L29" s="2"/>
      <c r="M29" s="2"/>
    </row>
    <row r="30" spans="1:13" x14ac:dyDescent="0.4">
      <c r="A30" s="5" t="s">
        <v>3</v>
      </c>
      <c r="B30" s="58">
        <v>47484</v>
      </c>
      <c r="C30" s="61">
        <v>240000</v>
      </c>
      <c r="D30" s="51">
        <f>SUM(B30-C30)</f>
        <v>-192516</v>
      </c>
      <c r="E30" s="24">
        <f>SUM(D30/C30)</f>
        <v>-0.80215000000000003</v>
      </c>
      <c r="F30" s="8"/>
      <c r="G30" s="2"/>
      <c r="H30" s="2"/>
      <c r="I30" s="2"/>
      <c r="J30" s="2"/>
      <c r="K30" s="2"/>
      <c r="L30" s="2"/>
      <c r="M30" s="2"/>
    </row>
    <row r="31" spans="1:13" x14ac:dyDescent="0.4">
      <c r="A31" s="1" t="s">
        <v>70</v>
      </c>
      <c r="B31" s="58">
        <v>177244</v>
      </c>
      <c r="C31" s="61">
        <v>230000</v>
      </c>
      <c r="D31" s="51">
        <f t="shared" ref="D31:D71" si="0">SUM(B31-C31)</f>
        <v>-52756</v>
      </c>
      <c r="E31" s="24">
        <f t="shared" ref="E31:E72" si="1">SUM(D31/C31)</f>
        <v>-0.22937391304347826</v>
      </c>
      <c r="F31" s="8"/>
      <c r="G31" s="2"/>
      <c r="H31" s="2"/>
      <c r="I31" s="2"/>
      <c r="J31" s="2"/>
      <c r="K31" s="2"/>
      <c r="L31" s="2"/>
      <c r="M31" s="2"/>
    </row>
    <row r="32" spans="1:13" x14ac:dyDescent="0.4">
      <c r="A32" s="46" t="s">
        <v>54</v>
      </c>
      <c r="B32" s="58">
        <v>11481</v>
      </c>
      <c r="C32" s="61">
        <v>8000</v>
      </c>
      <c r="D32" s="51">
        <f t="shared" si="0"/>
        <v>3481</v>
      </c>
      <c r="E32" s="24">
        <f t="shared" si="1"/>
        <v>0.43512499999999998</v>
      </c>
      <c r="F32" s="8"/>
      <c r="G32" s="2"/>
      <c r="H32" s="2"/>
      <c r="I32" s="2"/>
      <c r="J32" s="2"/>
      <c r="K32" s="2"/>
      <c r="L32" s="2"/>
      <c r="M32" s="2"/>
    </row>
    <row r="33" spans="1:13" x14ac:dyDescent="0.4">
      <c r="A33" s="5" t="s">
        <v>4</v>
      </c>
      <c r="B33" s="58"/>
      <c r="C33" s="61"/>
      <c r="D33" s="51"/>
      <c r="E33" s="24"/>
      <c r="F33" s="8"/>
      <c r="G33" s="2"/>
      <c r="H33" s="2"/>
      <c r="I33" s="2"/>
      <c r="J33" s="2"/>
      <c r="K33" s="2"/>
      <c r="L33" s="2"/>
      <c r="M33" s="2"/>
    </row>
    <row r="34" spans="1:13" x14ac:dyDescent="0.4">
      <c r="A34" s="5" t="s">
        <v>48</v>
      </c>
      <c r="B34" s="68">
        <v>46246</v>
      </c>
      <c r="C34" s="61">
        <v>50000</v>
      </c>
      <c r="D34" s="51">
        <f>SUM(B34-C34)</f>
        <v>-3754</v>
      </c>
      <c r="E34" s="24">
        <f t="shared" si="1"/>
        <v>-7.5079999999999994E-2</v>
      </c>
      <c r="F34" s="8"/>
      <c r="G34" s="2"/>
      <c r="H34" s="2"/>
      <c r="I34" s="2"/>
      <c r="J34" s="2"/>
      <c r="K34" s="2"/>
      <c r="L34" s="2"/>
      <c r="M34" s="2"/>
    </row>
    <row r="35" spans="1:13" x14ac:dyDescent="0.4">
      <c r="A35" s="5" t="s">
        <v>5</v>
      </c>
      <c r="B35" s="58">
        <v>17620</v>
      </c>
      <c r="C35" s="61">
        <v>30000</v>
      </c>
      <c r="D35" s="51">
        <f>SUM(B35-C35)</f>
        <v>-12380</v>
      </c>
      <c r="E35" s="24">
        <f t="shared" si="1"/>
        <v>-0.41266666666666668</v>
      </c>
      <c r="F35" s="8"/>
      <c r="G35" s="2"/>
      <c r="H35" s="2"/>
      <c r="I35" s="2"/>
      <c r="J35" s="2"/>
      <c r="K35" s="2"/>
      <c r="L35" s="2"/>
      <c r="M35" s="2"/>
    </row>
    <row r="36" spans="1:13" x14ac:dyDescent="0.4">
      <c r="A36" s="1" t="s">
        <v>57</v>
      </c>
      <c r="B36" s="58">
        <v>4330</v>
      </c>
      <c r="C36" s="61">
        <v>8100</v>
      </c>
      <c r="D36" s="51">
        <f>SUM(B36-C36)</f>
        <v>-3770</v>
      </c>
      <c r="E36" s="24">
        <f t="shared" si="1"/>
        <v>-0.46543209876543212</v>
      </c>
      <c r="F36" s="8"/>
      <c r="G36" s="1" t="s">
        <v>59</v>
      </c>
      <c r="H36" s="2"/>
      <c r="I36" s="2"/>
      <c r="J36" s="2"/>
      <c r="K36" s="2"/>
      <c r="L36" s="2"/>
      <c r="M36" s="2"/>
    </row>
    <row r="37" spans="1:13" x14ac:dyDescent="0.4">
      <c r="A37" s="5" t="s">
        <v>6</v>
      </c>
      <c r="B37" s="58">
        <v>170485</v>
      </c>
      <c r="C37" s="61">
        <v>180000</v>
      </c>
      <c r="D37" s="51">
        <f t="shared" si="0"/>
        <v>-9515</v>
      </c>
      <c r="E37" s="24">
        <f t="shared" si="1"/>
        <v>-5.2861111111111109E-2</v>
      </c>
      <c r="F37" s="8"/>
      <c r="G37" s="2"/>
      <c r="H37" s="2"/>
      <c r="I37" s="2"/>
      <c r="J37" s="2"/>
      <c r="K37" s="2"/>
      <c r="L37" s="2"/>
      <c r="M37" s="2"/>
    </row>
    <row r="38" spans="1:13" x14ac:dyDescent="0.4">
      <c r="A38" s="5" t="s">
        <v>17</v>
      </c>
      <c r="B38" s="58">
        <v>22466</v>
      </c>
      <c r="C38" s="61">
        <v>15000</v>
      </c>
      <c r="D38" s="51">
        <f t="shared" si="0"/>
        <v>7466</v>
      </c>
      <c r="E38" s="24">
        <f t="shared" si="1"/>
        <v>0.49773333333333336</v>
      </c>
      <c r="F38" s="8"/>
      <c r="G38" s="2"/>
      <c r="H38" s="2"/>
      <c r="I38" s="2"/>
      <c r="J38" s="2"/>
      <c r="K38" s="2"/>
      <c r="L38" s="2"/>
      <c r="M38" s="2"/>
    </row>
    <row r="39" spans="1:13" x14ac:dyDescent="0.4">
      <c r="A39" s="5" t="s">
        <v>19</v>
      </c>
      <c r="B39" s="58">
        <v>3501</v>
      </c>
      <c r="C39" s="61">
        <v>6500</v>
      </c>
      <c r="D39" s="51">
        <f t="shared" si="0"/>
        <v>-2999</v>
      </c>
      <c r="E39" s="24">
        <f t="shared" si="1"/>
        <v>-0.46138461538461539</v>
      </c>
      <c r="F39" s="8"/>
      <c r="G39" s="2"/>
      <c r="H39" s="2"/>
      <c r="I39" s="2"/>
      <c r="J39" s="2"/>
      <c r="K39" s="2"/>
      <c r="L39" s="2"/>
      <c r="M39" s="2"/>
    </row>
    <row r="40" spans="1:13" ht="15.4" thickBot="1" x14ac:dyDescent="0.45">
      <c r="B40" s="59"/>
      <c r="C40" s="59"/>
      <c r="D40" s="65"/>
      <c r="E40" s="25"/>
      <c r="F40" s="8"/>
      <c r="G40" s="2"/>
      <c r="H40" s="2"/>
      <c r="I40" s="2"/>
      <c r="J40" s="2"/>
      <c r="K40" s="2"/>
      <c r="L40" s="2"/>
      <c r="M40" s="2"/>
    </row>
    <row r="41" spans="1:13" x14ac:dyDescent="0.4">
      <c r="A41" s="23" t="s">
        <v>28</v>
      </c>
      <c r="B41" s="60">
        <f>SUM(B30:B40)</f>
        <v>500857</v>
      </c>
      <c r="C41" s="61">
        <f>SUM(C30:C40)</f>
        <v>767600</v>
      </c>
      <c r="D41" s="51">
        <f t="shared" si="0"/>
        <v>-266743</v>
      </c>
      <c r="E41" s="24">
        <f t="shared" si="1"/>
        <v>-0.34750260552371026</v>
      </c>
      <c r="F41" s="8"/>
      <c r="G41" s="2"/>
      <c r="H41" s="2"/>
      <c r="I41" s="2"/>
      <c r="J41" s="2"/>
      <c r="K41" s="2"/>
      <c r="L41" s="2"/>
      <c r="M41" s="2"/>
    </row>
    <row r="42" spans="1:13" x14ac:dyDescent="0.4">
      <c r="A42" s="21"/>
      <c r="B42" s="61"/>
      <c r="C42" s="61"/>
      <c r="D42" s="51"/>
      <c r="E42" s="24"/>
      <c r="F42" s="8"/>
      <c r="G42" s="2"/>
      <c r="H42" s="2"/>
      <c r="I42" s="2"/>
      <c r="J42" s="2"/>
      <c r="K42" s="2"/>
      <c r="L42" s="2"/>
      <c r="M42" s="2"/>
    </row>
    <row r="43" spans="1:13" ht="15.4" thickBot="1" x14ac:dyDescent="0.45">
      <c r="A43" s="21" t="s">
        <v>29</v>
      </c>
      <c r="B43" s="59"/>
      <c r="C43" s="59"/>
      <c r="D43" s="65"/>
      <c r="E43" s="25"/>
      <c r="F43" s="8"/>
      <c r="G43" s="2"/>
      <c r="H43" s="2"/>
      <c r="I43" s="2"/>
      <c r="J43" s="2"/>
      <c r="K43" s="2"/>
      <c r="L43" s="2"/>
      <c r="M43" s="2"/>
    </row>
    <row r="44" spans="1:13" x14ac:dyDescent="0.4">
      <c r="A44" s="46" t="s">
        <v>58</v>
      </c>
      <c r="B44" s="58">
        <v>6600</v>
      </c>
      <c r="C44" s="61">
        <v>6600</v>
      </c>
      <c r="D44" s="51">
        <f t="shared" si="0"/>
        <v>0</v>
      </c>
      <c r="E44" s="24">
        <f t="shared" si="1"/>
        <v>0</v>
      </c>
      <c r="F44" s="8"/>
      <c r="G44" s="2"/>
      <c r="H44" s="2"/>
      <c r="I44" s="2"/>
      <c r="J44" s="2"/>
      <c r="K44" s="2"/>
      <c r="L44" s="2"/>
      <c r="M44" s="2"/>
    </row>
    <row r="45" spans="1:13" x14ac:dyDescent="0.4">
      <c r="A45" s="5" t="s">
        <v>7</v>
      </c>
      <c r="B45" s="61">
        <v>258500</v>
      </c>
      <c r="C45" s="61">
        <v>258500</v>
      </c>
      <c r="D45" s="51">
        <f t="shared" si="0"/>
        <v>0</v>
      </c>
      <c r="E45" s="24">
        <f t="shared" si="1"/>
        <v>0</v>
      </c>
      <c r="F45" s="8"/>
      <c r="G45" s="2"/>
      <c r="H45" s="2"/>
      <c r="I45" s="2"/>
      <c r="J45" s="2"/>
      <c r="K45" s="2"/>
      <c r="L45" s="2"/>
      <c r="M45" s="2"/>
    </row>
    <row r="46" spans="1:13" x14ac:dyDescent="0.4">
      <c r="A46" s="1" t="s">
        <v>56</v>
      </c>
      <c r="B46" s="58">
        <v>7233</v>
      </c>
      <c r="C46" s="61">
        <v>25000</v>
      </c>
      <c r="D46" s="51">
        <f t="shared" si="0"/>
        <v>-17767</v>
      </c>
      <c r="E46" s="24">
        <f t="shared" si="1"/>
        <v>-0.71067999999999998</v>
      </c>
      <c r="F46" s="8"/>
      <c r="G46" s="2"/>
      <c r="H46" s="2"/>
      <c r="I46" s="2"/>
      <c r="J46" s="2"/>
      <c r="K46" s="2"/>
      <c r="L46" s="2"/>
      <c r="M46" s="2"/>
    </row>
    <row r="47" spans="1:13" x14ac:dyDescent="0.4">
      <c r="A47" s="67" t="s">
        <v>8</v>
      </c>
      <c r="B47" s="58">
        <v>8337</v>
      </c>
      <c r="C47" s="61">
        <v>8400</v>
      </c>
      <c r="D47" s="51">
        <f t="shared" si="0"/>
        <v>-63</v>
      </c>
      <c r="E47" s="24">
        <f t="shared" si="1"/>
        <v>-7.4999999999999997E-3</v>
      </c>
      <c r="F47" s="8"/>
      <c r="G47" s="2"/>
      <c r="H47" s="2"/>
      <c r="I47" s="2"/>
      <c r="J47" s="2"/>
      <c r="K47" s="2"/>
      <c r="L47" s="2"/>
      <c r="M47" s="2"/>
    </row>
    <row r="48" spans="1:13" x14ac:dyDescent="0.4">
      <c r="A48" s="1" t="s">
        <v>66</v>
      </c>
      <c r="B48" s="61">
        <v>19638</v>
      </c>
      <c r="C48" s="61">
        <v>20000</v>
      </c>
      <c r="D48" s="51">
        <f t="shared" si="0"/>
        <v>-362</v>
      </c>
      <c r="E48" s="24">
        <f t="shared" si="1"/>
        <v>-1.8100000000000002E-2</v>
      </c>
      <c r="F48" s="8"/>
      <c r="G48" s="2"/>
      <c r="H48" s="2"/>
      <c r="I48" s="2"/>
      <c r="J48" s="2"/>
      <c r="K48" s="2"/>
      <c r="L48" s="2"/>
      <c r="M48" s="2"/>
    </row>
    <row r="49" spans="1:13" x14ac:dyDescent="0.4">
      <c r="A49" s="1" t="s">
        <v>62</v>
      </c>
      <c r="B49" s="51">
        <v>37052</v>
      </c>
      <c r="C49" s="51">
        <v>50000</v>
      </c>
      <c r="D49" s="51">
        <f t="shared" si="0"/>
        <v>-12948</v>
      </c>
      <c r="E49" s="42">
        <f t="shared" si="1"/>
        <v>-0.25896000000000002</v>
      </c>
      <c r="F49" s="8"/>
      <c r="G49" s="2"/>
      <c r="H49" s="2"/>
      <c r="I49" s="2"/>
      <c r="J49" s="2"/>
      <c r="K49" s="2"/>
      <c r="L49" s="2"/>
      <c r="M49" s="2"/>
    </row>
    <row r="50" spans="1:13" x14ac:dyDescent="0.4">
      <c r="A50" s="5" t="s">
        <v>18</v>
      </c>
      <c r="B50" s="62">
        <v>1439</v>
      </c>
      <c r="C50" s="61">
        <v>1800</v>
      </c>
      <c r="D50" s="51">
        <f t="shared" si="0"/>
        <v>-361</v>
      </c>
      <c r="E50" s="24">
        <f t="shared" si="1"/>
        <v>-0.20055555555555554</v>
      </c>
      <c r="F50" s="8"/>
      <c r="G50" s="2"/>
      <c r="H50" s="2"/>
      <c r="I50" s="2"/>
      <c r="J50" s="2"/>
      <c r="K50" s="2"/>
      <c r="L50" s="2"/>
      <c r="M50" s="2"/>
    </row>
    <row r="51" spans="1:13" x14ac:dyDescent="0.4">
      <c r="A51" s="1" t="s">
        <v>61</v>
      </c>
      <c r="B51" s="61">
        <v>181065</v>
      </c>
      <c r="C51" s="61">
        <v>172000</v>
      </c>
      <c r="D51" s="51">
        <f t="shared" si="0"/>
        <v>9065</v>
      </c>
      <c r="E51" s="24">
        <f t="shared" si="1"/>
        <v>5.2703488372093023E-2</v>
      </c>
      <c r="F51" s="8"/>
      <c r="G51" s="2"/>
      <c r="H51" s="2"/>
      <c r="I51" s="2"/>
      <c r="J51" s="2"/>
      <c r="K51" s="2"/>
      <c r="L51" s="2"/>
      <c r="M51" s="2" t="s">
        <v>0</v>
      </c>
    </row>
    <row r="52" spans="1:13" x14ac:dyDescent="0.4">
      <c r="A52" s="1" t="s">
        <v>67</v>
      </c>
      <c r="B52" s="61">
        <v>108000</v>
      </c>
      <c r="C52" s="61">
        <v>108000</v>
      </c>
      <c r="D52" s="51">
        <f t="shared" si="0"/>
        <v>0</v>
      </c>
      <c r="E52" s="24">
        <f t="shared" si="1"/>
        <v>0</v>
      </c>
      <c r="F52" s="8"/>
      <c r="G52" s="2"/>
      <c r="H52" s="2"/>
      <c r="I52" s="2"/>
      <c r="J52" s="2"/>
      <c r="K52" s="2"/>
      <c r="L52" s="2"/>
      <c r="M52" s="2"/>
    </row>
    <row r="53" spans="1:13" x14ac:dyDescent="0.4">
      <c r="A53" s="5" t="s">
        <v>9</v>
      </c>
      <c r="B53" s="61">
        <v>0</v>
      </c>
      <c r="C53" s="61"/>
      <c r="D53" s="51">
        <f t="shared" si="0"/>
        <v>0</v>
      </c>
      <c r="E53" s="24">
        <v>0</v>
      </c>
      <c r="F53" s="8"/>
      <c r="G53" s="2"/>
      <c r="H53" s="2"/>
      <c r="I53" s="2"/>
      <c r="J53" s="2"/>
      <c r="K53" s="2"/>
      <c r="L53" s="2"/>
      <c r="M53" s="2"/>
    </row>
    <row r="54" spans="1:13" x14ac:dyDescent="0.4">
      <c r="A54" s="1" t="s">
        <v>68</v>
      </c>
      <c r="B54" s="58">
        <v>10927</v>
      </c>
      <c r="C54" s="61">
        <v>11000</v>
      </c>
      <c r="D54" s="51">
        <f t="shared" si="0"/>
        <v>-73</v>
      </c>
      <c r="E54" s="24">
        <f t="shared" si="1"/>
        <v>-6.6363636363636364E-3</v>
      </c>
      <c r="F54" s="8"/>
      <c r="G54" s="2"/>
      <c r="H54" s="2"/>
      <c r="I54" s="2"/>
      <c r="J54" s="2"/>
      <c r="K54" s="2"/>
      <c r="L54" s="2"/>
      <c r="M54" s="2"/>
    </row>
    <row r="55" spans="1:13" x14ac:dyDescent="0.4">
      <c r="A55" s="1" t="s">
        <v>69</v>
      </c>
      <c r="B55" s="61">
        <v>3412</v>
      </c>
      <c r="C55" s="61">
        <v>7500</v>
      </c>
      <c r="D55" s="51">
        <f t="shared" si="0"/>
        <v>-4088</v>
      </c>
      <c r="E55" s="24">
        <f t="shared" si="1"/>
        <v>-0.5450666666666667</v>
      </c>
      <c r="F55" s="8"/>
      <c r="G55" s="2"/>
      <c r="H55" s="2"/>
      <c r="I55" s="2"/>
      <c r="J55" s="2"/>
      <c r="K55" s="2"/>
      <c r="L55" s="2"/>
      <c r="M55" s="2"/>
    </row>
    <row r="56" spans="1:13" x14ac:dyDescent="0.4">
      <c r="A56" s="46" t="s">
        <v>72</v>
      </c>
      <c r="B56" s="61"/>
      <c r="C56" s="58"/>
      <c r="D56" s="51"/>
      <c r="E56" s="24"/>
      <c r="F56" s="8"/>
      <c r="G56" s="2"/>
      <c r="H56" s="2"/>
      <c r="I56" s="2"/>
      <c r="J56" s="2"/>
      <c r="K56" s="2"/>
      <c r="L56" s="2"/>
      <c r="M56" s="2"/>
    </row>
    <row r="57" spans="1:13" x14ac:dyDescent="0.4">
      <c r="A57" s="1" t="s">
        <v>10</v>
      </c>
      <c r="B57" s="61">
        <v>1818</v>
      </c>
      <c r="C57" s="61">
        <v>3600</v>
      </c>
      <c r="D57" s="51">
        <f t="shared" si="0"/>
        <v>-1782</v>
      </c>
      <c r="E57" s="24">
        <f t="shared" si="1"/>
        <v>-0.495</v>
      </c>
      <c r="F57" s="8"/>
      <c r="G57" s="2"/>
      <c r="H57" s="2"/>
      <c r="I57" s="2"/>
      <c r="J57" s="2"/>
      <c r="K57" s="2"/>
      <c r="L57" s="2"/>
      <c r="M57" s="2"/>
    </row>
    <row r="58" spans="1:13" x14ac:dyDescent="0.4">
      <c r="A58" s="5" t="s">
        <v>43</v>
      </c>
      <c r="B58" s="58">
        <v>2276</v>
      </c>
      <c r="C58" s="61">
        <v>2500</v>
      </c>
      <c r="D58" s="51">
        <f t="shared" si="0"/>
        <v>-224</v>
      </c>
      <c r="E58" s="24">
        <f t="shared" si="1"/>
        <v>-8.9599999999999999E-2</v>
      </c>
      <c r="F58" s="8"/>
      <c r="G58" s="2"/>
      <c r="H58" s="2"/>
      <c r="I58" s="2"/>
      <c r="J58" s="2"/>
      <c r="K58" s="2"/>
      <c r="L58" s="2"/>
      <c r="M58" s="2"/>
    </row>
    <row r="59" spans="1:13" x14ac:dyDescent="0.4">
      <c r="A59" s="5" t="s">
        <v>11</v>
      </c>
      <c r="B59" s="61">
        <v>13750</v>
      </c>
      <c r="C59" s="61">
        <v>15000</v>
      </c>
      <c r="D59" s="51">
        <f t="shared" si="0"/>
        <v>-1250</v>
      </c>
      <c r="E59" s="24">
        <f t="shared" si="1"/>
        <v>-8.3333333333333329E-2</v>
      </c>
      <c r="F59" s="8"/>
      <c r="G59" s="2"/>
      <c r="H59" s="2"/>
      <c r="I59" s="2"/>
      <c r="J59" s="2"/>
      <c r="K59" s="2"/>
      <c r="L59" s="2"/>
      <c r="M59" s="2"/>
    </row>
    <row r="60" spans="1:13" x14ac:dyDescent="0.4">
      <c r="A60" s="1" t="s">
        <v>55</v>
      </c>
      <c r="B60" s="51">
        <v>27677</v>
      </c>
      <c r="C60" s="51">
        <v>37000</v>
      </c>
      <c r="D60" s="51">
        <f t="shared" si="0"/>
        <v>-9323</v>
      </c>
      <c r="E60" s="42">
        <f t="shared" si="1"/>
        <v>-0.251972972972973</v>
      </c>
      <c r="F60" s="8"/>
      <c r="G60" s="2"/>
      <c r="H60" s="2"/>
      <c r="I60" s="2"/>
      <c r="J60" s="2"/>
      <c r="K60" s="2"/>
      <c r="L60" s="2"/>
      <c r="M60" s="2"/>
    </row>
    <row r="61" spans="1:13" ht="15.4" thickBot="1" x14ac:dyDescent="0.45">
      <c r="A61" s="5" t="s">
        <v>0</v>
      </c>
      <c r="B61" s="59"/>
      <c r="C61" s="59"/>
      <c r="D61" s="66"/>
      <c r="E61" s="25"/>
      <c r="F61" s="8"/>
      <c r="G61" s="2"/>
      <c r="H61" s="2"/>
      <c r="I61" s="2"/>
      <c r="J61" s="2"/>
      <c r="K61" s="2"/>
      <c r="L61" s="2"/>
      <c r="M61" s="2"/>
    </row>
    <row r="62" spans="1:13" x14ac:dyDescent="0.4">
      <c r="A62" s="23" t="s">
        <v>30</v>
      </c>
      <c r="B62" s="60">
        <f>SUM(B44:B61)</f>
        <v>687724</v>
      </c>
      <c r="C62" s="61">
        <f>SUM(C44:C61)</f>
        <v>726900</v>
      </c>
      <c r="D62" s="51">
        <f t="shared" si="0"/>
        <v>-39176</v>
      </c>
      <c r="E62" s="24">
        <f t="shared" si="1"/>
        <v>-5.3894620993259049E-2</v>
      </c>
      <c r="F62" s="8"/>
      <c r="G62" s="2"/>
      <c r="H62" s="2"/>
      <c r="I62" s="2"/>
      <c r="J62" s="2"/>
      <c r="K62" s="2"/>
      <c r="L62" s="2"/>
      <c r="M62" s="2"/>
    </row>
    <row r="63" spans="1:13" ht="15.4" thickBot="1" x14ac:dyDescent="0.45">
      <c r="B63" s="59"/>
      <c r="C63" s="59"/>
      <c r="D63" s="66"/>
      <c r="E63" s="25"/>
      <c r="F63" s="7"/>
      <c r="G63" s="2"/>
      <c r="H63" s="2"/>
      <c r="I63" s="2"/>
      <c r="J63" s="2"/>
      <c r="K63" s="2"/>
      <c r="L63" s="2"/>
      <c r="M63" s="2"/>
    </row>
    <row r="64" spans="1:13" x14ac:dyDescent="0.4">
      <c r="A64" s="5" t="s">
        <v>12</v>
      </c>
      <c r="B64" s="61">
        <f>B41-B62</f>
        <v>-186867</v>
      </c>
      <c r="C64" s="61">
        <f>C41-C62</f>
        <v>40700</v>
      </c>
      <c r="D64" s="51">
        <f t="shared" si="0"/>
        <v>-227567</v>
      </c>
      <c r="E64" s="24"/>
      <c r="F64" s="6"/>
      <c r="G64" s="2"/>
      <c r="H64" s="2"/>
      <c r="I64" s="2"/>
      <c r="J64" s="2"/>
      <c r="K64" s="2"/>
      <c r="L64" s="2"/>
      <c r="M64" s="2"/>
    </row>
    <row r="65" spans="1:13" x14ac:dyDescent="0.4">
      <c r="B65" s="61"/>
      <c r="C65" s="61"/>
      <c r="D65" s="51"/>
      <c r="E65" s="24"/>
      <c r="F65" s="6"/>
      <c r="G65" s="2"/>
      <c r="H65" s="2"/>
      <c r="I65" s="2"/>
      <c r="J65" s="2"/>
      <c r="K65" s="2"/>
      <c r="L65" s="2"/>
      <c r="M65" s="2"/>
    </row>
    <row r="66" spans="1:13" x14ac:dyDescent="0.4">
      <c r="B66" s="61"/>
      <c r="C66" s="61"/>
      <c r="D66" s="51"/>
      <c r="E66" s="24"/>
      <c r="F66" s="6"/>
      <c r="G66" s="2"/>
      <c r="H66" s="2"/>
      <c r="I66" s="2"/>
      <c r="J66" s="2"/>
      <c r="K66" s="2"/>
      <c r="L66" s="2"/>
      <c r="M66" s="2"/>
    </row>
    <row r="67" spans="1:13" x14ac:dyDescent="0.4">
      <c r="A67" s="21" t="s">
        <v>13</v>
      </c>
      <c r="B67" s="61"/>
      <c r="C67" s="61"/>
      <c r="D67" s="51"/>
      <c r="E67" s="24"/>
      <c r="F67" s="6"/>
      <c r="G67" s="2"/>
      <c r="H67" s="2"/>
      <c r="I67" s="2"/>
      <c r="J67" s="2"/>
      <c r="K67" s="2"/>
      <c r="L67" s="2"/>
      <c r="M67" s="2"/>
    </row>
    <row r="68" spans="1:13" x14ac:dyDescent="0.4">
      <c r="A68" s="5" t="s">
        <v>14</v>
      </c>
      <c r="B68" s="61">
        <f>B45</f>
        <v>258500</v>
      </c>
      <c r="C68" s="61">
        <v>258500</v>
      </c>
      <c r="D68" s="51">
        <f t="shared" si="0"/>
        <v>0</v>
      </c>
      <c r="E68" s="24">
        <f t="shared" si="1"/>
        <v>0</v>
      </c>
      <c r="F68" s="6"/>
      <c r="G68" s="2"/>
      <c r="H68" s="2"/>
      <c r="I68" s="2"/>
      <c r="J68" s="2"/>
      <c r="K68" s="2"/>
      <c r="L68" s="2"/>
      <c r="M68" s="2"/>
    </row>
    <row r="69" spans="1:13" x14ac:dyDescent="0.4">
      <c r="A69" s="1" t="s">
        <v>64</v>
      </c>
      <c r="B69" s="61">
        <v>-50977</v>
      </c>
      <c r="C69" s="61">
        <v>-70000</v>
      </c>
      <c r="D69" s="51">
        <f>SUM(B69-C69)</f>
        <v>19023</v>
      </c>
      <c r="E69" s="24">
        <f t="shared" si="1"/>
        <v>-0.27175714285714286</v>
      </c>
      <c r="F69" s="6"/>
      <c r="G69" s="2"/>
      <c r="H69" s="2"/>
      <c r="I69" s="2"/>
      <c r="J69" s="2"/>
      <c r="K69" s="2"/>
      <c r="L69" s="2"/>
      <c r="M69" s="2"/>
    </row>
    <row r="70" spans="1:13" x14ac:dyDescent="0.4">
      <c r="A70" s="46" t="s">
        <v>63</v>
      </c>
      <c r="B70" s="58">
        <v>6458</v>
      </c>
      <c r="C70" s="61">
        <v>20000</v>
      </c>
      <c r="D70" s="51">
        <f>B70-C70</f>
        <v>-13542</v>
      </c>
      <c r="E70" s="24">
        <f t="shared" si="1"/>
        <v>-0.67710000000000004</v>
      </c>
      <c r="F70" s="6"/>
      <c r="G70" s="2"/>
      <c r="H70" s="2"/>
      <c r="I70" s="2"/>
      <c r="J70" s="2"/>
      <c r="K70" s="2"/>
      <c r="L70" s="2"/>
      <c r="M70" s="2"/>
    </row>
    <row r="71" spans="1:13" x14ac:dyDescent="0.4">
      <c r="A71" s="5" t="s">
        <v>15</v>
      </c>
      <c r="B71" s="61">
        <v>-242000</v>
      </c>
      <c r="C71" s="61">
        <v>-242000</v>
      </c>
      <c r="D71" s="51">
        <f t="shared" si="0"/>
        <v>0</v>
      </c>
      <c r="E71" s="24">
        <f t="shared" si="1"/>
        <v>0</v>
      </c>
      <c r="F71" s="7"/>
      <c r="G71" s="2"/>
      <c r="H71" s="2"/>
      <c r="I71" s="2"/>
      <c r="J71" s="2"/>
      <c r="K71" s="2"/>
      <c r="L71" s="2"/>
      <c r="M71" s="2"/>
    </row>
    <row r="72" spans="1:13" x14ac:dyDescent="0.4">
      <c r="A72" s="1" t="s">
        <v>65</v>
      </c>
      <c r="B72" s="61">
        <v>0</v>
      </c>
      <c r="C72" s="61">
        <v>-7200</v>
      </c>
      <c r="D72" s="51">
        <f>SUM(B72+C72)</f>
        <v>-7200</v>
      </c>
      <c r="E72" s="24">
        <f t="shared" si="1"/>
        <v>1</v>
      </c>
      <c r="F72" s="6"/>
      <c r="G72" s="2"/>
      <c r="H72" s="2"/>
      <c r="I72" s="2"/>
      <c r="J72" s="2"/>
      <c r="K72" s="2"/>
      <c r="L72" s="2"/>
      <c r="M72" s="2"/>
    </row>
    <row r="73" spans="1:13" ht="15.4" thickBot="1" x14ac:dyDescent="0.45">
      <c r="B73" s="63"/>
      <c r="C73" s="59"/>
      <c r="D73" s="65"/>
      <c r="E73" s="25"/>
      <c r="F73" s="6"/>
      <c r="G73" s="2"/>
      <c r="H73" s="2"/>
      <c r="I73" s="2"/>
      <c r="J73" s="2"/>
      <c r="K73" s="2"/>
      <c r="L73" s="2"/>
      <c r="M73" s="2"/>
    </row>
    <row r="74" spans="1:13" x14ac:dyDescent="0.4">
      <c r="A74" s="21" t="s">
        <v>16</v>
      </c>
      <c r="B74" s="61">
        <f>B64+SUM(B68:B72)</f>
        <v>-214886</v>
      </c>
      <c r="C74" s="61">
        <f>SUM(C64:C73)</f>
        <v>0</v>
      </c>
      <c r="D74" s="51">
        <f>SUM(B74-C74)</f>
        <v>-214886</v>
      </c>
      <c r="E74" s="24"/>
      <c r="F74" s="6"/>
      <c r="G74" s="2"/>
      <c r="H74" s="2"/>
      <c r="I74" s="2"/>
      <c r="J74" s="2"/>
      <c r="K74" s="2"/>
      <c r="L74" s="2"/>
      <c r="M74" s="2"/>
    </row>
    <row r="75" spans="1:13" ht="15.4" thickBot="1" x14ac:dyDescent="0.45">
      <c r="A75" s="1"/>
      <c r="B75" s="64"/>
      <c r="C75" s="64"/>
      <c r="D75" s="52"/>
      <c r="E75" s="26"/>
      <c r="F75" s="2"/>
      <c r="G75" s="2"/>
      <c r="H75" s="2"/>
      <c r="I75" s="2"/>
      <c r="J75" s="2"/>
      <c r="K75" s="2"/>
      <c r="L75" s="2"/>
      <c r="M75" s="2"/>
    </row>
    <row r="76" spans="1:13" ht="15.4" thickTop="1" x14ac:dyDescent="0.4">
      <c r="B76"/>
      <c r="C76"/>
      <c r="D76"/>
    </row>
  </sheetData>
  <pageMargins left="0.5" right="0.5" top="0.5" bottom="0.5" header="0.5" footer="0.5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 Financial Report</vt:lpstr>
      <vt:lpstr>'MO Financial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Hawkes</dc:creator>
  <cp:lastModifiedBy>Eric Hawkes</cp:lastModifiedBy>
  <cp:lastPrinted>2023-11-15T16:49:33Z</cp:lastPrinted>
  <dcterms:created xsi:type="dcterms:W3CDTF">2014-01-24T16:48:30Z</dcterms:created>
  <dcterms:modified xsi:type="dcterms:W3CDTF">2023-12-14T01:26:56Z</dcterms:modified>
</cp:coreProperties>
</file>